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diabet mat" sheetId="16" r:id="rId1"/>
  </sheets>
  <calcPr calcId="124519"/>
</workbook>
</file>

<file path=xl/calcChain.xml><?xml version="1.0" encoding="utf-8"?>
<calcChain xmlns="http://schemas.openxmlformats.org/spreadsheetml/2006/main">
  <c r="H25" i="16"/>
  <c r="G6"/>
  <c r="G157"/>
  <c r="G127"/>
  <c r="G116"/>
  <c r="G166"/>
  <c r="F148" l="1"/>
  <c r="F147"/>
  <c r="F146"/>
  <c r="F8"/>
  <c r="F14"/>
  <c r="F20"/>
  <c r="F32"/>
  <c r="F33"/>
  <c r="F38"/>
  <c r="F43"/>
  <c r="F47"/>
  <c r="F51"/>
  <c r="F52"/>
  <c r="F55"/>
  <c r="F61"/>
  <c r="F77"/>
  <c r="F85"/>
  <c r="F89"/>
  <c r="F117"/>
  <c r="F116"/>
  <c r="F167"/>
  <c r="F166"/>
  <c r="H80" l="1"/>
  <c r="H60"/>
  <c r="H16"/>
  <c r="E157"/>
  <c r="E128"/>
  <c r="E117"/>
  <c r="E116"/>
  <c r="H98"/>
  <c r="H107"/>
  <c r="D116"/>
  <c r="D117"/>
  <c r="H118"/>
  <c r="D127"/>
  <c r="D128"/>
  <c r="H137"/>
  <c r="D146"/>
  <c r="H146" s="1"/>
  <c r="D147"/>
  <c r="H147" s="1"/>
  <c r="H148"/>
  <c r="D157"/>
  <c r="H157" s="1"/>
  <c r="D166"/>
  <c r="H166" s="1"/>
  <c r="D167"/>
  <c r="H167" s="1"/>
  <c r="H176"/>
  <c r="H185"/>
  <c r="H128" l="1"/>
  <c r="H117"/>
  <c r="H127"/>
  <c r="H116"/>
  <c r="H6"/>
  <c r="H7"/>
  <c r="H8"/>
  <c r="H9"/>
  <c r="H10"/>
  <c r="H11"/>
  <c r="H12"/>
  <c r="H13"/>
  <c r="H14"/>
  <c r="H17"/>
  <c r="H18"/>
  <c r="H19"/>
  <c r="H20"/>
  <c r="H23"/>
  <c r="H28"/>
  <c r="H30"/>
  <c r="H34"/>
  <c r="H35"/>
  <c r="H36"/>
  <c r="H37"/>
  <c r="H39"/>
  <c r="H40"/>
  <c r="H41"/>
  <c r="H45"/>
  <c r="H48"/>
  <c r="H49"/>
  <c r="H50"/>
  <c r="H53"/>
  <c r="H54"/>
  <c r="H57"/>
  <c r="H58"/>
  <c r="H59"/>
  <c r="H62"/>
  <c r="H63"/>
  <c r="H66"/>
  <c r="H68"/>
  <c r="H69"/>
  <c r="H70"/>
  <c r="H71"/>
  <c r="H75"/>
  <c r="H76"/>
  <c r="H78"/>
  <c r="H79"/>
  <c r="H81"/>
  <c r="H82"/>
  <c r="H83"/>
  <c r="H84"/>
  <c r="H86"/>
  <c r="H87"/>
  <c r="H88"/>
  <c r="H90"/>
  <c r="H5"/>
  <c r="D15"/>
  <c r="H15" s="1"/>
  <c r="D21"/>
  <c r="H21" s="1"/>
  <c r="D22"/>
  <c r="H22" s="1"/>
  <c r="D24"/>
  <c r="H24" s="1"/>
  <c r="D26"/>
  <c r="H26" s="1"/>
  <c r="D27"/>
  <c r="H27" s="1"/>
  <c r="D29"/>
  <c r="H29" s="1"/>
  <c r="D31"/>
  <c r="H31" s="1"/>
  <c r="D32"/>
  <c r="H32" s="1"/>
  <c r="D33"/>
  <c r="H33" s="1"/>
  <c r="D38"/>
  <c r="H38" s="1"/>
  <c r="D42"/>
  <c r="H42" s="1"/>
  <c r="D43"/>
  <c r="H43" s="1"/>
  <c r="D44"/>
  <c r="H44" s="1"/>
  <c r="D46"/>
  <c r="H46" s="1"/>
  <c r="D47"/>
  <c r="H47" s="1"/>
  <c r="D51"/>
  <c r="H51" s="1"/>
  <c r="D52"/>
  <c r="H52" s="1"/>
  <c r="D55"/>
  <c r="H55" s="1"/>
  <c r="D56"/>
  <c r="H56" s="1"/>
  <c r="D61"/>
  <c r="H61" s="1"/>
  <c r="D64"/>
  <c r="H64" s="1"/>
  <c r="D65"/>
  <c r="H65" s="1"/>
  <c r="D67"/>
  <c r="H67" s="1"/>
  <c r="D72"/>
  <c r="H72" s="1"/>
  <c r="D73"/>
  <c r="H73" s="1"/>
  <c r="D74"/>
  <c r="H74" s="1"/>
  <c r="D77"/>
  <c r="H77" s="1"/>
  <c r="D85"/>
  <c r="H85" s="1"/>
  <c r="D89"/>
  <c r="H89" s="1"/>
</calcChain>
</file>

<file path=xl/sharedStrings.xml><?xml version="1.0" encoding="utf-8"?>
<sst xmlns="http://schemas.openxmlformats.org/spreadsheetml/2006/main" count="201" uniqueCount="112">
  <si>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</si>
  <si>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</si>
  <si>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</si>
  <si>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</si>
  <si>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</si>
  <si>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</si>
  <si>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</si>
  <si>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</si>
  <si>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VIOLACEEA FARM S.R.L.</t>
  </si>
  <si>
    <t>VILEUS MED COM</t>
  </si>
  <si>
    <t>TILIA</t>
  </si>
  <si>
    <t>SIMOFARM</t>
  </si>
  <si>
    <t>SFANTUL MIHAIL</t>
  </si>
  <si>
    <t>SFANTA MARIA</t>
  </si>
  <si>
    <t>SC TERA MED FARM SRL</t>
  </si>
  <si>
    <t>SC NEW LYRA SRL</t>
  </si>
  <si>
    <t>SC MOCANFARM  SRL</t>
  </si>
  <si>
    <t>SC FARMACIA BOSCU S.R.L.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</si>
  <si>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</si>
  <si>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</si>
  <si>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</si>
  <si>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</si>
  <si>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</si>
  <si>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</si>
  <si>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HERALD FARM S.R.L.</t>
  </si>
  <si>
    <t>S.C. FARM SEMPERVIVI S.R.L.</t>
  </si>
  <si>
    <t>S.C. DARIFARM S.R.L.</t>
  </si>
  <si>
    <t>S.C. B. ARSENIE TEI S.R.L.</t>
  </si>
  <si>
    <t>RIANA FARM</t>
  </si>
  <si>
    <t>REMEDIA</t>
  </si>
  <si>
    <t>PINTDEM PLUS</t>
  </si>
  <si>
    <t>PAUNAS</t>
  </si>
  <si>
    <t>PANPHARMA MED</t>
  </si>
  <si>
    <t>NICOMAR</t>
  </si>
  <si>
    <t>NAIRI FARM</t>
  </si>
  <si>
    <t>MORISENA</t>
  </si>
  <si>
    <t>MIRELIAS FARM</t>
  </si>
  <si>
    <t>MINDA FARM SRL</t>
  </si>
  <si>
    <t>MIAGRIFARM</t>
  </si>
  <si>
    <t>MELAGRANA PHARM</t>
  </si>
  <si>
    <t>MEDOBIA</t>
  </si>
  <si>
    <t>MEDIMFARM TOPFARM S.A.</t>
  </si>
  <si>
    <t>MEDICA</t>
  </si>
  <si>
    <t>MAYDIS</t>
  </si>
  <si>
    <t>MARSYAS MED</t>
  </si>
  <si>
    <t>MALEDAS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</si>
  <si>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</si>
  <si>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</si>
  <si>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</si>
  <si>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</si>
  <si>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</si>
  <si>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</si>
  <si>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</si>
  <si>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</si>
  <si>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</si>
  <si>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GRUPPO FLORIDO</t>
  </si>
  <si>
    <t>GRANATHALMA S.R.L.</t>
  </si>
  <si>
    <t>GIULIET-MED-FARM</t>
  </si>
  <si>
    <t>GINOFARM</t>
  </si>
  <si>
    <t>GINKGOFARM</t>
  </si>
  <si>
    <t>GENAFARM</t>
  </si>
  <si>
    <t>GALENICA</t>
  </si>
  <si>
    <t>FERONIA</t>
  </si>
  <si>
    <t>FARMALIS DRM</t>
  </si>
  <si>
    <t>FARMADO</t>
  </si>
  <si>
    <t>FARMACIA TONICA S.R.L.</t>
  </si>
  <si>
    <t>FARMACIA REGALA</t>
  </si>
  <si>
    <t>FARMACIA MIHAI VITEAZUL</t>
  </si>
  <si>
    <t>FARMACIA CHRISTIAN S.R.L.</t>
  </si>
  <si>
    <t>FARMACIA BERATCO S.R.L.</t>
  </si>
  <si>
    <t>FARMACEUTICA ARCATIM SA</t>
  </si>
  <si>
    <t>FARM MATAND SRL-D</t>
  </si>
  <si>
    <t>ESCULAP</t>
  </si>
  <si>
    <t>ELLA- FARM</t>
  </si>
  <si>
    <t>ELITHEIA</t>
  </si>
  <si>
    <t>ECHINACEEA</t>
  </si>
  <si>
    <t>DR. MAX SRL</t>
  </si>
  <si>
    <t>DEBORA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</si>
  <si>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</si>
  <si>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</si>
  <si>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</si>
  <si>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</si>
  <si>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</si>
  <si>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</si>
  <si>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</si>
  <si>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ARNICA</t>
  </si>
  <si>
    <t>APOTHECARIA</t>
  </si>
  <si>
    <t>ALIGEO FARM</t>
  </si>
  <si>
    <t>ADENAFARM</t>
  </si>
  <si>
    <t>ACONITUM</t>
  </si>
  <si>
    <t>SPITALUL CLINIC MUNICIPAL DE URGENTA TIMISOARA</t>
  </si>
  <si>
    <t>ASOCIATIA ONCOHELP TIMISOARA</t>
  </si>
  <si>
    <t>R.T.C. RADIOLOGY THERAPEUTIC CENTER SRL</t>
  </si>
  <si>
    <t>SPITALUL CLINIC JUDETEAN DE URGENTA "Pius Brînzeu" TIMISOARA</t>
  </si>
  <si>
    <t>INSTITUTUL DE BOLI CARDIOVASCULARE TIMISOARA</t>
  </si>
  <si>
    <t>SPITALUL CLINIC JUDETEAN DE URGENTA "Pius Brînzeu</t>
  </si>
  <si>
    <t>SC MATERNA CARE SRL</t>
  </si>
  <si>
    <t>SPITAL CLINIC DE URGENTA PENTRU COPII "LOUIS TURCANU</t>
  </si>
  <si>
    <t>SPITALUL CLINIC JUDETEAN DE URGENTA "Pius Brînzeu" TM</t>
  </si>
  <si>
    <t>PLATI FURNIZORI MATERIALE SANITARE - RECONSTRUCTIE MAMARA</t>
  </si>
  <si>
    <t>PLATI FURNIZORI MATERIALE SANITARE - BOLI RARE</t>
  </si>
  <si>
    <t>PLATI FURNIZORI MATERIALE SANITARE - ORTOPEDIE</t>
  </si>
  <si>
    <t>PLATI FURNIZORI MATERIALE SANITARE - CARDIOLOGIE</t>
  </si>
  <si>
    <t>PLATI FURNIZORI MATERIALE SANITARE - LEUCEMII</t>
  </si>
  <si>
    <t>PLATI FURNIZORI MATERIALE SANITARE - RADIOTERAPIE</t>
  </si>
  <si>
    <t>PLATI FURNIZORI MATERIALE SANITARE - IMPLANT COHLEAR</t>
  </si>
  <si>
    <t>PLATI FURNIZORI MATERIALE SANITARE - RADIOLOGIE</t>
  </si>
  <si>
    <t>PLATI FURNIZORI MATERIALE SANITARE - HIDROCEFALIE</t>
  </si>
  <si>
    <t>PLATI FURNIZORI MATERIALE SANITARE - NEUROPATIE</t>
  </si>
  <si>
    <t>PLATI FURNIZORI MATERIALE SANITARE - DIABET</t>
  </si>
  <si>
    <t>SC EPHERA COM SRL</t>
  </si>
  <si>
    <t>EURO APOTHEKE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</si>
</sst>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Fill="1"/>
    <xf numFmtId="4" fontId="0" fillId="0" borderId="1" xfId="0" applyNumberForma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>
      <selection activeCell="G186" sqref="G186"/>
    </sheetView>
  </sheetViews>
  <sheetFormatPr defaultRowHeight="15"/>
  <cols>
    <col min="1" max="1" width="6.5703125" bestFit="1" customWidth="1"/>
    <col min="2" max="2" width="61.7109375" bestFit="1" customWidth="1"/>
    <col min="3" max="3" width="10" customWidth="1"/>
    <col min="4" max="4" width="13.5703125" style="2" customWidth="1"/>
    <col min="5" max="5" width="14.7109375" style="2" customWidth="1"/>
    <col min="6" max="6" width="14.85546875" style="2" customWidth="1"/>
    <col min="7" max="7" width="15.140625" style="2" customWidth="1"/>
    <col min="8" max="8" width="12.42578125" style="2" customWidth="1"/>
    <col min="9" max="9" width="33.85546875" customWidth="1"/>
    <col min="10" max="10" width="10.140625" style="2" bestFit="1" customWidth="1"/>
    <col min="11" max="11" width="11.7109375" bestFit="1" customWidth="1"/>
  </cols>
  <sheetData>
    <row r="1" spans="1:10">
      <c r="B1" t="s">
        <v>109</v>
      </c>
    </row>
    <row r="4" spans="1:10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  <c r="J4" s="10"/>
    </row>
    <row r="5" spans="1:10">
      <c r="A5" s="1">
        <v>1</v>
      </c>
      <c r="B5" s="1" t="s">
        <v>97</v>
      </c>
      <c r="C5" s="1">
        <v>4548538</v>
      </c>
      <c r="D5" s="3">
        <v>196641.29</v>
      </c>
      <c r="E5" s="3">
        <v>59253.37</v>
      </c>
      <c r="F5" s="13">
        <v>47436</v>
      </c>
      <c r="G5" s="3">
        <v>0</v>
      </c>
      <c r="H5" s="3">
        <f>SUM(D5:G5)</f>
        <v>303330.66000000003</v>
      </c>
    </row>
    <row r="6" spans="1:10">
      <c r="A6" s="1">
        <v>2</v>
      </c>
      <c r="B6" s="1" t="s">
        <v>98</v>
      </c>
      <c r="C6" s="1">
        <v>4663448</v>
      </c>
      <c r="D6" s="3">
        <v>1966148.71</v>
      </c>
      <c r="E6" s="3">
        <v>149276.63</v>
      </c>
      <c r="F6" s="13">
        <v>132784</v>
      </c>
      <c r="G6" s="3">
        <f>1577.94+74540</f>
        <v>76117.94</v>
      </c>
      <c r="H6" s="3">
        <f>SUM(D6:G6)</f>
        <v>2324327.2799999998</v>
      </c>
    </row>
    <row r="7" spans="1:10">
      <c r="A7" s="1">
        <v>3</v>
      </c>
      <c r="B7" s="1" t="s">
        <v>89</v>
      </c>
      <c r="C7" s="1">
        <v>16439143</v>
      </c>
      <c r="D7" s="3">
        <v>10948.54</v>
      </c>
      <c r="E7" s="3">
        <v>2377.67</v>
      </c>
      <c r="F7" s="13">
        <v>634.04</v>
      </c>
      <c r="G7" s="3">
        <v>499.75</v>
      </c>
      <c r="H7" s="3">
        <f>SUM(D7:G7)</f>
        <v>14460</v>
      </c>
    </row>
    <row r="8" spans="1:10">
      <c r="A8" s="1">
        <v>4</v>
      </c>
      <c r="B8" s="1" t="s">
        <v>88</v>
      </c>
      <c r="C8" s="1">
        <v>21518073</v>
      </c>
      <c r="D8" s="3">
        <v>10152.81</v>
      </c>
      <c r="E8" s="3">
        <v>1754.38</v>
      </c>
      <c r="F8" s="13">
        <f>1253.58+480</f>
        <v>1733.58</v>
      </c>
      <c r="G8" s="3">
        <v>1059.23</v>
      </c>
      <c r="H8" s="3">
        <f>SUM(D8:G8)</f>
        <v>14699.999999999998</v>
      </c>
    </row>
    <row r="9" spans="1:10">
      <c r="A9" s="1">
        <v>5</v>
      </c>
      <c r="B9" s="1" t="s">
        <v>87</v>
      </c>
      <c r="C9" s="1">
        <v>35845008</v>
      </c>
      <c r="D9" s="3">
        <v>3110.18</v>
      </c>
      <c r="E9" s="3">
        <v>847.57</v>
      </c>
      <c r="F9" s="13">
        <v>415.79</v>
      </c>
      <c r="G9" s="3">
        <v>426.46</v>
      </c>
      <c r="H9" s="3">
        <f>SUM(D9:G9)</f>
        <v>4800</v>
      </c>
    </row>
    <row r="10" spans="1:10">
      <c r="A10" s="1">
        <v>6</v>
      </c>
      <c r="B10" s="1" t="s">
        <v>86</v>
      </c>
      <c r="C10" s="1">
        <v>4119927</v>
      </c>
      <c r="D10" s="3">
        <v>2215.09</v>
      </c>
      <c r="E10" s="3">
        <v>544.91000000000008</v>
      </c>
      <c r="F10" s="13">
        <v>220.15</v>
      </c>
      <c r="G10" s="3">
        <v>439.85</v>
      </c>
      <c r="H10" s="3">
        <f>SUM(D10:G10)</f>
        <v>3420</v>
      </c>
    </row>
    <row r="11" spans="1:10">
      <c r="A11" s="1">
        <v>7</v>
      </c>
      <c r="B11" s="1" t="s">
        <v>85</v>
      </c>
      <c r="C11" s="1">
        <v>3038433</v>
      </c>
      <c r="D11" s="3">
        <v>3676.73</v>
      </c>
      <c r="E11" s="3">
        <v>761.02</v>
      </c>
      <c r="F11" s="13">
        <v>489.17</v>
      </c>
      <c r="G11" s="3">
        <v>353.08</v>
      </c>
      <c r="H11" s="3">
        <f>SUM(D11:G11)</f>
        <v>5280</v>
      </c>
    </row>
    <row r="12" spans="1:10">
      <c r="A12" s="1">
        <v>8</v>
      </c>
      <c r="B12" s="1" t="s">
        <v>84</v>
      </c>
      <c r="C12" s="1">
        <v>1852426</v>
      </c>
      <c r="D12" s="3">
        <v>1615.09</v>
      </c>
      <c r="E12" s="3">
        <v>64.91</v>
      </c>
      <c r="F12" s="13">
        <v>146.77000000000001</v>
      </c>
      <c r="G12" s="3">
        <v>213.23</v>
      </c>
      <c r="H12" s="3">
        <f>SUM(D12:G12)</f>
        <v>2040</v>
      </c>
    </row>
    <row r="13" spans="1:10">
      <c r="A13" s="1">
        <v>9</v>
      </c>
      <c r="B13" s="1" t="s">
        <v>83</v>
      </c>
      <c r="C13" s="1">
        <v>43120043</v>
      </c>
      <c r="D13" s="3">
        <v>360</v>
      </c>
      <c r="E13" s="3">
        <v>240</v>
      </c>
      <c r="F13" s="3">
        <v>0</v>
      </c>
      <c r="G13" s="3">
        <v>120</v>
      </c>
      <c r="H13" s="3">
        <f>SUM(D13:G13)</f>
        <v>720</v>
      </c>
    </row>
    <row r="14" spans="1:10">
      <c r="A14" s="1">
        <v>10</v>
      </c>
      <c r="B14" s="1" t="s">
        <v>82</v>
      </c>
      <c r="C14" s="1">
        <v>1803830</v>
      </c>
      <c r="D14" s="3">
        <v>286342.83</v>
      </c>
      <c r="E14" s="3">
        <v>65406.58</v>
      </c>
      <c r="F14" s="13">
        <f>22815.43+1440</f>
        <v>24255.43</v>
      </c>
      <c r="G14" s="3">
        <v>21205.96</v>
      </c>
      <c r="H14" s="3">
        <f>SUM(D14:G14)</f>
        <v>397210.80000000005</v>
      </c>
    </row>
    <row r="15" spans="1:10">
      <c r="A15" s="1">
        <v>11</v>
      </c>
      <c r="B15" s="1" t="s">
        <v>81</v>
      </c>
      <c r="C15" s="1">
        <v>2483408</v>
      </c>
      <c r="D15" s="3">
        <f>12630.53+600</f>
        <v>13230.53</v>
      </c>
      <c r="E15" s="3">
        <v>3319.36</v>
      </c>
      <c r="F15" s="13">
        <v>1504.11</v>
      </c>
      <c r="G15" s="3">
        <v>1106</v>
      </c>
      <c r="H15" s="3">
        <f>SUM(D15:G15)</f>
        <v>19160</v>
      </c>
    </row>
    <row r="16" spans="1:10">
      <c r="A16" s="1">
        <v>12</v>
      </c>
      <c r="B16" s="1" t="s">
        <v>80</v>
      </c>
      <c r="C16" s="1">
        <v>18491083</v>
      </c>
      <c r="D16" s="3">
        <v>0</v>
      </c>
      <c r="E16" s="3">
        <v>329.44</v>
      </c>
      <c r="F16" s="13">
        <v>30.56</v>
      </c>
      <c r="G16" s="3">
        <v>60</v>
      </c>
      <c r="H16" s="3">
        <f>SUM(D16:G16)</f>
        <v>420</v>
      </c>
    </row>
    <row r="17" spans="1:8">
      <c r="A17" s="1">
        <v>13</v>
      </c>
      <c r="B17" s="1" t="s">
        <v>79</v>
      </c>
      <c r="C17" s="1">
        <v>4988636</v>
      </c>
      <c r="D17" s="3">
        <v>246.77</v>
      </c>
      <c r="E17" s="3">
        <v>122.22</v>
      </c>
      <c r="F17" s="13">
        <v>2.08</v>
      </c>
      <c r="G17" s="3">
        <v>0.93</v>
      </c>
      <c r="H17" s="3">
        <f>SUM(D17:G17)</f>
        <v>372</v>
      </c>
    </row>
    <row r="18" spans="1:8">
      <c r="A18" s="1">
        <v>14</v>
      </c>
      <c r="B18" s="1" t="s">
        <v>78</v>
      </c>
      <c r="C18" s="1">
        <v>22784316</v>
      </c>
      <c r="D18" s="3">
        <v>2356.73</v>
      </c>
      <c r="E18" s="3">
        <v>579.9</v>
      </c>
      <c r="F18" s="13">
        <v>256.75</v>
      </c>
      <c r="G18" s="3">
        <v>106.62</v>
      </c>
      <c r="H18" s="3">
        <f>SUM(D18:G18)</f>
        <v>3300</v>
      </c>
    </row>
    <row r="19" spans="1:8">
      <c r="A19" s="1">
        <v>15</v>
      </c>
      <c r="B19" s="1" t="s">
        <v>77</v>
      </c>
      <c r="C19" s="1">
        <v>3483813</v>
      </c>
      <c r="D19" s="3">
        <v>5931.41</v>
      </c>
      <c r="E19" s="3">
        <v>767.07</v>
      </c>
      <c r="F19" s="13">
        <v>354.66</v>
      </c>
      <c r="G19" s="3">
        <v>686.46</v>
      </c>
      <c r="H19" s="3">
        <f>SUM(D19:G19)</f>
        <v>7739.5999999999995</v>
      </c>
    </row>
    <row r="20" spans="1:8">
      <c r="A20" s="1">
        <v>16</v>
      </c>
      <c r="B20" s="1" t="s">
        <v>76</v>
      </c>
      <c r="C20" s="1">
        <v>9378655</v>
      </c>
      <c r="D20" s="3">
        <v>352601.41</v>
      </c>
      <c r="E20" s="3">
        <v>77203.929999999993</v>
      </c>
      <c r="F20" s="13">
        <f>30220.1+2640</f>
        <v>32860.1</v>
      </c>
      <c r="G20" s="3">
        <v>20026.16</v>
      </c>
      <c r="H20" s="3">
        <f>SUM(D20:G20)</f>
        <v>482691.59999999992</v>
      </c>
    </row>
    <row r="21" spans="1:8">
      <c r="A21" s="1">
        <v>17</v>
      </c>
      <c r="B21" s="1" t="s">
        <v>75</v>
      </c>
      <c r="C21" s="1">
        <v>5675351</v>
      </c>
      <c r="D21" s="3">
        <f>24015.79+360</f>
        <v>24375.79</v>
      </c>
      <c r="E21" s="3">
        <v>5822.42</v>
      </c>
      <c r="F21" s="13">
        <v>2329.64</v>
      </c>
      <c r="G21" s="3">
        <v>3052.15</v>
      </c>
      <c r="H21" s="3">
        <f>SUM(D21:G21)</f>
        <v>35580</v>
      </c>
    </row>
    <row r="22" spans="1:8">
      <c r="A22" s="1">
        <v>18</v>
      </c>
      <c r="B22" s="1" t="s">
        <v>74</v>
      </c>
      <c r="C22" s="1">
        <v>7603610</v>
      </c>
      <c r="D22" s="3">
        <f>29296.97+720</f>
        <v>30016.97</v>
      </c>
      <c r="E22" s="3">
        <v>6574.81</v>
      </c>
      <c r="F22" s="13">
        <v>3154.99</v>
      </c>
      <c r="G22" s="3">
        <v>3125.23</v>
      </c>
      <c r="H22" s="3">
        <f>SUM(D22:G22)</f>
        <v>42872</v>
      </c>
    </row>
    <row r="23" spans="1:8">
      <c r="A23" s="1">
        <v>19</v>
      </c>
      <c r="B23" s="1" t="s">
        <v>73</v>
      </c>
      <c r="C23" s="1">
        <v>18653126</v>
      </c>
      <c r="D23" s="3">
        <v>2978.36</v>
      </c>
      <c r="E23" s="3">
        <v>1099.4000000000001</v>
      </c>
      <c r="F23" s="13">
        <v>415.77</v>
      </c>
      <c r="G23" s="3">
        <v>306.47000000000003</v>
      </c>
      <c r="H23" s="3">
        <f>SUM(D23:G23)</f>
        <v>4800.0000000000009</v>
      </c>
    </row>
    <row r="24" spans="1:8">
      <c r="A24" s="1">
        <v>20</v>
      </c>
      <c r="B24" s="1" t="s">
        <v>72</v>
      </c>
      <c r="C24" s="1">
        <v>22284647</v>
      </c>
      <c r="D24" s="3">
        <f>15315.04+960</f>
        <v>16275.04</v>
      </c>
      <c r="E24" s="3">
        <v>2388.38</v>
      </c>
      <c r="F24" s="13">
        <v>1143.4100000000001</v>
      </c>
      <c r="G24" s="3">
        <v>1012.77</v>
      </c>
      <c r="H24" s="3">
        <f>SUM(D24:G24)</f>
        <v>20819.600000000002</v>
      </c>
    </row>
    <row r="25" spans="1:8">
      <c r="A25" s="1">
        <v>21</v>
      </c>
      <c r="B25" s="1" t="s">
        <v>111</v>
      </c>
      <c r="C25" s="1">
        <v>32164265</v>
      </c>
      <c r="D25" s="3">
        <v>0</v>
      </c>
      <c r="E25" s="3">
        <v>0</v>
      </c>
      <c r="F25" s="13">
        <v>0</v>
      </c>
      <c r="G25" s="3">
        <v>120</v>
      </c>
      <c r="H25" s="3">
        <f>SUM(D25:G25)</f>
        <v>120</v>
      </c>
    </row>
    <row r="26" spans="1:8">
      <c r="A26" s="1">
        <v>22</v>
      </c>
      <c r="B26" s="1" t="s">
        <v>71</v>
      </c>
      <c r="C26" s="1">
        <v>34216590</v>
      </c>
      <c r="D26" s="3">
        <f>8685.26+240</f>
        <v>8925.26</v>
      </c>
      <c r="E26" s="3">
        <v>2169.12</v>
      </c>
      <c r="F26" s="13">
        <v>599.16</v>
      </c>
      <c r="G26" s="3">
        <v>1026.46</v>
      </c>
      <c r="H26" s="3">
        <f>SUM(D26:G26)</f>
        <v>12720</v>
      </c>
    </row>
    <row r="27" spans="1:8">
      <c r="A27" s="1">
        <v>23</v>
      </c>
      <c r="B27" s="1" t="s">
        <v>70</v>
      </c>
      <c r="C27" s="1">
        <v>1817038</v>
      </c>
      <c r="D27" s="3">
        <f>22787.06+360</f>
        <v>23147.06</v>
      </c>
      <c r="E27" s="3">
        <v>6280.72</v>
      </c>
      <c r="F27" s="13">
        <v>3375.13</v>
      </c>
      <c r="G27" s="3">
        <v>2165.09</v>
      </c>
      <c r="H27" s="3">
        <f>SUM(D27:G27)</f>
        <v>34968</v>
      </c>
    </row>
    <row r="28" spans="1:8">
      <c r="A28" s="1">
        <v>24</v>
      </c>
      <c r="B28" s="1" t="s">
        <v>69</v>
      </c>
      <c r="C28" s="1">
        <v>8449480</v>
      </c>
      <c r="D28" s="3">
        <v>1080</v>
      </c>
      <c r="E28" s="3">
        <v>0</v>
      </c>
      <c r="F28" s="3">
        <v>0</v>
      </c>
      <c r="G28" s="3">
        <v>120</v>
      </c>
      <c r="H28" s="3">
        <f>SUM(D28:G28)</f>
        <v>1200</v>
      </c>
    </row>
    <row r="29" spans="1:8">
      <c r="A29" s="1">
        <v>25</v>
      </c>
      <c r="B29" s="1" t="s">
        <v>68</v>
      </c>
      <c r="C29" s="1">
        <v>1801767</v>
      </c>
      <c r="D29" s="3">
        <f>55874.1+3000</f>
        <v>58874.1</v>
      </c>
      <c r="E29" s="3">
        <v>12299.66</v>
      </c>
      <c r="F29" s="13">
        <v>4876.93</v>
      </c>
      <c r="G29" s="3">
        <v>4004.91</v>
      </c>
      <c r="H29" s="3">
        <f>SUM(D29:G29)</f>
        <v>80055.600000000006</v>
      </c>
    </row>
    <row r="30" spans="1:8">
      <c r="A30" s="1">
        <v>26</v>
      </c>
      <c r="B30" s="1" t="s">
        <v>67</v>
      </c>
      <c r="C30" s="1">
        <v>17240539</v>
      </c>
      <c r="D30" s="3">
        <v>720</v>
      </c>
      <c r="E30" s="3">
        <v>240</v>
      </c>
      <c r="F30" s="3">
        <v>0</v>
      </c>
      <c r="G30" s="3">
        <v>180</v>
      </c>
      <c r="H30" s="3">
        <f>SUM(D30:G30)</f>
        <v>1140</v>
      </c>
    </row>
    <row r="31" spans="1:8">
      <c r="A31" s="1">
        <v>27</v>
      </c>
      <c r="B31" s="1" t="s">
        <v>66</v>
      </c>
      <c r="C31" s="1">
        <v>10685645</v>
      </c>
      <c r="D31" s="3">
        <f>63765.39+1800</f>
        <v>65565.39</v>
      </c>
      <c r="E31" s="3">
        <v>14499.78</v>
      </c>
      <c r="F31" s="13">
        <v>6518.06</v>
      </c>
      <c r="G31" s="3">
        <v>5816.77</v>
      </c>
      <c r="H31" s="3">
        <f>SUM(D31:G31)</f>
        <v>92400</v>
      </c>
    </row>
    <row r="32" spans="1:8">
      <c r="A32" s="1">
        <v>28</v>
      </c>
      <c r="B32" s="1" t="s">
        <v>65</v>
      </c>
      <c r="C32" s="1">
        <v>17658176</v>
      </c>
      <c r="D32" s="3">
        <f>138959.29+3840</f>
        <v>142799.29</v>
      </c>
      <c r="E32" s="3">
        <v>34238.71</v>
      </c>
      <c r="F32" s="13">
        <f>14222.15+120</f>
        <v>14342.15</v>
      </c>
      <c r="G32" s="3">
        <v>16039.85</v>
      </c>
      <c r="H32" s="3">
        <f>SUM(D32:G32)</f>
        <v>207420</v>
      </c>
    </row>
    <row r="33" spans="1:8">
      <c r="A33" s="1">
        <v>29</v>
      </c>
      <c r="B33" s="1" t="s">
        <v>64</v>
      </c>
      <c r="C33" s="1">
        <v>1827040</v>
      </c>
      <c r="D33" s="3">
        <f>41228.34+2520+600</f>
        <v>44348.34</v>
      </c>
      <c r="E33" s="3">
        <v>11932.06</v>
      </c>
      <c r="F33" s="13">
        <f>4439.14+807.23+1440</f>
        <v>6686.3700000000008</v>
      </c>
      <c r="G33" s="3">
        <v>4464.46</v>
      </c>
      <c r="H33" s="3">
        <f>SUM(D33:G33)</f>
        <v>67431.23</v>
      </c>
    </row>
    <row r="34" spans="1:8">
      <c r="A34" s="1">
        <v>30</v>
      </c>
      <c r="B34" s="1" t="s">
        <v>63</v>
      </c>
      <c r="C34" s="1">
        <v>38018684</v>
      </c>
      <c r="D34" s="3">
        <v>120</v>
      </c>
      <c r="E34" s="3">
        <v>0</v>
      </c>
      <c r="F34" s="3">
        <v>0</v>
      </c>
      <c r="G34" s="3">
        <v>0</v>
      </c>
      <c r="H34" s="3">
        <f t="shared" ref="H6:H48" si="0">SUM(D34:G34)</f>
        <v>120</v>
      </c>
    </row>
    <row r="35" spans="1:8">
      <c r="A35" s="1">
        <v>31</v>
      </c>
      <c r="B35" s="1" t="s">
        <v>62</v>
      </c>
      <c r="C35" s="1">
        <v>14734147</v>
      </c>
      <c r="D35" s="3">
        <v>4331.8100000000004</v>
      </c>
      <c r="E35" s="3">
        <v>527.07000000000005</v>
      </c>
      <c r="F35" s="13">
        <v>428.04</v>
      </c>
      <c r="G35" s="3">
        <v>293.08</v>
      </c>
      <c r="H35" s="3">
        <f>SUM(D35:G35)</f>
        <v>5580</v>
      </c>
    </row>
    <row r="36" spans="1:8">
      <c r="A36" s="1">
        <v>32</v>
      </c>
      <c r="B36" s="1" t="s">
        <v>61</v>
      </c>
      <c r="C36" s="1">
        <v>1854133</v>
      </c>
      <c r="D36" s="3">
        <v>480</v>
      </c>
      <c r="E36" s="3">
        <v>120</v>
      </c>
      <c r="F36" s="13">
        <v>73.38</v>
      </c>
      <c r="G36" s="3">
        <v>106.62</v>
      </c>
      <c r="H36" s="3">
        <f>SUM(D36:G36)</f>
        <v>780</v>
      </c>
    </row>
    <row r="37" spans="1:8">
      <c r="A37" s="1">
        <v>33</v>
      </c>
      <c r="B37" s="1" t="s">
        <v>60</v>
      </c>
      <c r="C37" s="1">
        <v>14576802</v>
      </c>
      <c r="D37" s="3">
        <v>1036.73</v>
      </c>
      <c r="E37" s="3">
        <v>252.71</v>
      </c>
      <c r="F37" s="13">
        <v>177.33</v>
      </c>
      <c r="G37" s="3">
        <v>273.23</v>
      </c>
      <c r="H37" s="3">
        <f>SUM(D37:G37)</f>
        <v>1740</v>
      </c>
    </row>
    <row r="38" spans="1:8">
      <c r="A38" s="1">
        <v>34</v>
      </c>
      <c r="B38" s="1" t="s">
        <v>59</v>
      </c>
      <c r="C38" s="1">
        <v>16774059</v>
      </c>
      <c r="D38" s="3">
        <f>1778.36+1440</f>
        <v>3218.3599999999997</v>
      </c>
      <c r="E38" s="3">
        <v>200.52</v>
      </c>
      <c r="F38" s="13">
        <f>134.5+480</f>
        <v>614.5</v>
      </c>
      <c r="G38" s="3">
        <v>46.62</v>
      </c>
      <c r="H38" s="3">
        <f>SUM(D38:G38)</f>
        <v>4079.9999999999995</v>
      </c>
    </row>
    <row r="39" spans="1:8">
      <c r="A39" s="1">
        <v>35</v>
      </c>
      <c r="B39" s="1" t="s">
        <v>58</v>
      </c>
      <c r="C39" s="1">
        <v>18987797</v>
      </c>
      <c r="D39" s="3">
        <v>244.8</v>
      </c>
      <c r="E39" s="3">
        <v>0</v>
      </c>
      <c r="F39" s="13">
        <v>73.38</v>
      </c>
      <c r="G39" s="3">
        <v>49.02</v>
      </c>
      <c r="H39" s="3">
        <f>SUM(D39:G39)</f>
        <v>367.2</v>
      </c>
    </row>
    <row r="40" spans="1:8">
      <c r="A40" s="1">
        <v>36</v>
      </c>
      <c r="B40" s="1" t="s">
        <v>57</v>
      </c>
      <c r="C40" s="1">
        <v>30068520</v>
      </c>
      <c r="D40" s="3">
        <v>7521.45</v>
      </c>
      <c r="E40" s="3">
        <v>2089.2399999999998</v>
      </c>
      <c r="F40" s="13">
        <v>984.38</v>
      </c>
      <c r="G40" s="3">
        <v>912.93</v>
      </c>
      <c r="H40" s="3">
        <f>SUM(D40:G40)</f>
        <v>11507.999999999998</v>
      </c>
    </row>
    <row r="41" spans="1:8">
      <c r="A41" s="1">
        <v>37</v>
      </c>
      <c r="B41" s="1" t="s">
        <v>56</v>
      </c>
      <c r="C41" s="1">
        <v>17275995</v>
      </c>
      <c r="D41" s="3">
        <v>2040</v>
      </c>
      <c r="E41" s="3">
        <v>449.44</v>
      </c>
      <c r="F41" s="13">
        <v>30.56</v>
      </c>
      <c r="G41" s="3">
        <v>120</v>
      </c>
      <c r="H41" s="3">
        <f>SUM(D41:G41)</f>
        <v>2640</v>
      </c>
    </row>
    <row r="42" spans="1:8">
      <c r="A42" s="1">
        <v>38</v>
      </c>
      <c r="B42" s="1" t="s">
        <v>55</v>
      </c>
      <c r="C42" s="1">
        <v>26561228</v>
      </c>
      <c r="D42" s="3">
        <f>38919.04+1440</f>
        <v>40359.040000000001</v>
      </c>
      <c r="E42" s="3">
        <v>3772.47</v>
      </c>
      <c r="F42" s="13">
        <v>393.1</v>
      </c>
      <c r="G42" s="3">
        <v>5011.3899999999994</v>
      </c>
      <c r="H42" s="3">
        <f>SUM(D42:G42)</f>
        <v>49536</v>
      </c>
    </row>
    <row r="43" spans="1:8">
      <c r="A43" s="1">
        <v>39</v>
      </c>
      <c r="B43" s="1" t="s">
        <v>54</v>
      </c>
      <c r="C43" s="1">
        <v>14169353</v>
      </c>
      <c r="D43" s="3">
        <f>453010.3+23292</f>
        <v>476302.3</v>
      </c>
      <c r="E43" s="3">
        <v>92028.69</v>
      </c>
      <c r="F43" s="13">
        <f>38444.89+2400</f>
        <v>40844.89</v>
      </c>
      <c r="G43" s="3">
        <v>28645.72</v>
      </c>
      <c r="H43" s="3">
        <f>SUM(D43:G43)</f>
        <v>637821.6</v>
      </c>
    </row>
    <row r="44" spans="1:8">
      <c r="A44" s="1">
        <v>40</v>
      </c>
      <c r="B44" s="1" t="s">
        <v>53</v>
      </c>
      <c r="C44" s="1">
        <v>4119099</v>
      </c>
      <c r="D44" s="3">
        <f>14607.7+2400</f>
        <v>17007.7</v>
      </c>
      <c r="E44" s="3">
        <v>5031.08</v>
      </c>
      <c r="F44" s="13">
        <v>1146.8499999999999</v>
      </c>
      <c r="G44" s="3">
        <v>2398.37</v>
      </c>
      <c r="H44" s="3">
        <f>SUM(D44:G44)</f>
        <v>25583.999999999996</v>
      </c>
    </row>
    <row r="45" spans="1:8">
      <c r="A45" s="1">
        <v>41</v>
      </c>
      <c r="B45" s="1" t="s">
        <v>52</v>
      </c>
      <c r="C45" s="1">
        <v>37686090</v>
      </c>
      <c r="D45" s="3">
        <v>240</v>
      </c>
      <c r="E45" s="3">
        <v>0</v>
      </c>
      <c r="F45" s="3">
        <v>0</v>
      </c>
      <c r="G45" s="3">
        <v>0</v>
      </c>
      <c r="H45" s="3">
        <f t="shared" si="0"/>
        <v>240</v>
      </c>
    </row>
    <row r="46" spans="1:8">
      <c r="A46" s="1">
        <v>42</v>
      </c>
      <c r="B46" s="1" t="s">
        <v>51</v>
      </c>
      <c r="C46" s="1">
        <v>9640550</v>
      </c>
      <c r="D46" s="3">
        <f>2870.18+1080</f>
        <v>3950.18</v>
      </c>
      <c r="E46" s="3">
        <v>548.70000000000005</v>
      </c>
      <c r="F46" s="13">
        <v>501.43</v>
      </c>
      <c r="G46" s="3">
        <v>879.69</v>
      </c>
      <c r="H46" s="3">
        <f>SUM(D46:G46)</f>
        <v>5880</v>
      </c>
    </row>
    <row r="47" spans="1:8">
      <c r="A47" s="1">
        <v>43</v>
      </c>
      <c r="B47" s="1" t="s">
        <v>50</v>
      </c>
      <c r="C47" s="1">
        <v>1703955</v>
      </c>
      <c r="D47" s="3">
        <f>41667.6+3480</f>
        <v>45147.6</v>
      </c>
      <c r="E47" s="3">
        <v>9973.2999999999993</v>
      </c>
      <c r="F47" s="13">
        <f>3534.17+480</f>
        <v>4014.17</v>
      </c>
      <c r="G47" s="3">
        <v>4784.93</v>
      </c>
      <c r="H47" s="3">
        <f>SUM(D47:G47)</f>
        <v>63919.999999999993</v>
      </c>
    </row>
    <row r="48" spans="1:8">
      <c r="A48" s="1">
        <v>44</v>
      </c>
      <c r="B48" s="1" t="s">
        <v>49</v>
      </c>
      <c r="C48" s="1">
        <v>32305011</v>
      </c>
      <c r="D48" s="3">
        <v>120</v>
      </c>
      <c r="E48" s="3">
        <v>0</v>
      </c>
      <c r="F48" s="3">
        <v>0</v>
      </c>
      <c r="G48" s="3">
        <v>0</v>
      </c>
      <c r="H48" s="3">
        <f t="shared" si="0"/>
        <v>120</v>
      </c>
    </row>
    <row r="49" spans="1:8">
      <c r="A49" s="1">
        <v>45</v>
      </c>
      <c r="B49" s="1" t="s">
        <v>48</v>
      </c>
      <c r="C49" s="1">
        <v>32003447</v>
      </c>
      <c r="D49" s="3">
        <v>3578.36</v>
      </c>
      <c r="E49" s="3">
        <v>379.39</v>
      </c>
      <c r="F49" s="13">
        <v>415.79</v>
      </c>
      <c r="G49" s="3">
        <v>306.45999999999998</v>
      </c>
      <c r="H49" s="3">
        <f>SUM(D49:G49)</f>
        <v>4680</v>
      </c>
    </row>
    <row r="50" spans="1:8">
      <c r="A50" s="1">
        <v>46</v>
      </c>
      <c r="B50" s="1" t="s">
        <v>47</v>
      </c>
      <c r="C50" s="1">
        <v>17934239</v>
      </c>
      <c r="D50" s="3">
        <v>3513.45</v>
      </c>
      <c r="E50" s="3">
        <v>924.3</v>
      </c>
      <c r="F50" s="13">
        <v>489.17</v>
      </c>
      <c r="G50" s="3">
        <v>413.08</v>
      </c>
      <c r="H50" s="3">
        <f>SUM(D50:G50)</f>
        <v>5340</v>
      </c>
    </row>
    <row r="51" spans="1:8">
      <c r="A51" s="1">
        <v>47</v>
      </c>
      <c r="B51" s="1" t="s">
        <v>46</v>
      </c>
      <c r="C51" s="1">
        <v>30681729</v>
      </c>
      <c r="D51" s="3">
        <f>4719.36+480</f>
        <v>5199.3599999999997</v>
      </c>
      <c r="E51" s="3">
        <v>1606.71</v>
      </c>
      <c r="F51" s="13">
        <f>287.31+480</f>
        <v>767.31</v>
      </c>
      <c r="G51" s="3">
        <v>226.62</v>
      </c>
      <c r="H51" s="3">
        <f>SUM(D51:G51)</f>
        <v>7799.9999999999991</v>
      </c>
    </row>
    <row r="52" spans="1:8">
      <c r="A52" s="1">
        <v>48</v>
      </c>
      <c r="B52" s="1" t="s">
        <v>45</v>
      </c>
      <c r="C52" s="1">
        <v>1817046</v>
      </c>
      <c r="D52" s="3">
        <f>6851.81+480</f>
        <v>7331.81</v>
      </c>
      <c r="E52" s="3">
        <v>1305.94</v>
      </c>
      <c r="F52" s="13">
        <f>489.17+480</f>
        <v>969.17000000000007</v>
      </c>
      <c r="G52" s="3">
        <v>413.08</v>
      </c>
      <c r="H52" s="3">
        <f>SUM(D52:G52)</f>
        <v>10020</v>
      </c>
    </row>
    <row r="53" spans="1:8">
      <c r="A53" s="1">
        <v>49</v>
      </c>
      <c r="B53" s="1" t="s">
        <v>44</v>
      </c>
      <c r="C53" s="1">
        <v>10730215</v>
      </c>
      <c r="D53" s="3">
        <v>27910.880000000001</v>
      </c>
      <c r="E53" s="3">
        <v>6993.39</v>
      </c>
      <c r="F53" s="13">
        <v>2983.88</v>
      </c>
      <c r="G53" s="3">
        <v>3051.85</v>
      </c>
      <c r="H53" s="3">
        <f>SUM(D53:G53)</f>
        <v>40940</v>
      </c>
    </row>
    <row r="54" spans="1:8">
      <c r="A54" s="1">
        <v>50</v>
      </c>
      <c r="B54" s="1" t="s">
        <v>43</v>
      </c>
      <c r="C54" s="1">
        <v>9925965</v>
      </c>
      <c r="D54" s="3">
        <v>2432.77</v>
      </c>
      <c r="E54" s="3">
        <v>363.79</v>
      </c>
      <c r="F54" s="13">
        <v>61.12</v>
      </c>
      <c r="G54" s="3">
        <v>180</v>
      </c>
      <c r="H54" s="3">
        <f>SUM(D54:G54)</f>
        <v>3037.68</v>
      </c>
    </row>
    <row r="55" spans="1:8">
      <c r="A55" s="1">
        <v>51</v>
      </c>
      <c r="B55" s="1" t="s">
        <v>42</v>
      </c>
      <c r="C55" s="1">
        <v>1816857</v>
      </c>
      <c r="D55" s="3">
        <f>188380.64+360</f>
        <v>188740.64</v>
      </c>
      <c r="E55" s="3">
        <v>40217.800000000003</v>
      </c>
      <c r="F55" s="13">
        <f>14998.55+480</f>
        <v>15478.55</v>
      </c>
      <c r="G55" s="3">
        <v>18483.009999999998</v>
      </c>
      <c r="H55" s="3">
        <f>SUM(D55:G55)</f>
        <v>262920</v>
      </c>
    </row>
    <row r="56" spans="1:8">
      <c r="A56" s="1">
        <v>52</v>
      </c>
      <c r="B56" s="1" t="s">
        <v>41</v>
      </c>
      <c r="C56" s="1">
        <v>35315710</v>
      </c>
      <c r="D56" s="3">
        <f>4337.72+120</f>
        <v>4457.72</v>
      </c>
      <c r="E56" s="3">
        <v>671.72</v>
      </c>
      <c r="F56" s="13">
        <v>470.86</v>
      </c>
      <c r="G56" s="3">
        <v>639.70000000000005</v>
      </c>
      <c r="H56" s="3">
        <f>SUM(D56:G56)</f>
        <v>6240</v>
      </c>
    </row>
    <row r="57" spans="1:8">
      <c r="A57" s="1">
        <v>53</v>
      </c>
      <c r="B57" s="1" t="s">
        <v>40</v>
      </c>
      <c r="C57" s="1">
        <v>18505766</v>
      </c>
      <c r="D57" s="3">
        <v>2836.73</v>
      </c>
      <c r="E57" s="3">
        <v>641.02</v>
      </c>
      <c r="F57" s="13">
        <v>269.02</v>
      </c>
      <c r="G57" s="3">
        <v>213.23</v>
      </c>
      <c r="H57" s="3">
        <f>SUM(D57:G57)</f>
        <v>3960</v>
      </c>
    </row>
    <row r="58" spans="1:8">
      <c r="A58" s="1">
        <v>54</v>
      </c>
      <c r="B58" s="1" t="s">
        <v>39</v>
      </c>
      <c r="C58" s="1">
        <v>22593359</v>
      </c>
      <c r="D58" s="3">
        <v>4473.45</v>
      </c>
      <c r="E58" s="3">
        <v>1373.74</v>
      </c>
      <c r="F58" s="13">
        <v>299.58</v>
      </c>
      <c r="G58" s="3">
        <v>153.22999999999999</v>
      </c>
      <c r="H58" s="3">
        <f>SUM(D58:G58)</f>
        <v>6299.9999999999991</v>
      </c>
    </row>
    <row r="59" spans="1:8">
      <c r="A59" s="1">
        <v>55</v>
      </c>
      <c r="B59" s="1" t="s">
        <v>38</v>
      </c>
      <c r="C59" s="1">
        <v>16240875</v>
      </c>
      <c r="D59" s="3">
        <v>2596.73</v>
      </c>
      <c r="E59" s="3">
        <v>462.15</v>
      </c>
      <c r="F59" s="13">
        <v>281.27</v>
      </c>
      <c r="G59" s="3">
        <v>319.85000000000002</v>
      </c>
      <c r="H59" s="3">
        <f>SUM(D59:G59)</f>
        <v>3660</v>
      </c>
    </row>
    <row r="60" spans="1:8">
      <c r="A60" s="1">
        <v>56</v>
      </c>
      <c r="B60" s="1" t="s">
        <v>37</v>
      </c>
      <c r="C60" s="1">
        <v>28015893</v>
      </c>
      <c r="D60" s="3">
        <v>0</v>
      </c>
      <c r="E60" s="3">
        <v>178.88</v>
      </c>
      <c r="F60" s="13">
        <v>134.5</v>
      </c>
      <c r="G60" s="3">
        <v>166.62</v>
      </c>
      <c r="H60" s="3">
        <f>SUM(D60:G60)</f>
        <v>480</v>
      </c>
    </row>
    <row r="61" spans="1:8">
      <c r="A61" s="1">
        <v>57</v>
      </c>
      <c r="B61" s="1" t="s">
        <v>36</v>
      </c>
      <c r="C61" s="1">
        <v>32334211</v>
      </c>
      <c r="D61" s="3">
        <f>11144.06+360</f>
        <v>11504.06</v>
      </c>
      <c r="E61" s="3">
        <v>3004.63</v>
      </c>
      <c r="F61" s="13">
        <f>120+1137.17</f>
        <v>1257.17</v>
      </c>
      <c r="G61" s="3">
        <v>912.94</v>
      </c>
      <c r="H61" s="3">
        <f>SUM(D61:G61)</f>
        <v>16678.8</v>
      </c>
    </row>
    <row r="62" spans="1:8">
      <c r="A62" s="1">
        <v>58</v>
      </c>
      <c r="B62" s="1" t="s">
        <v>35</v>
      </c>
      <c r="C62" s="1">
        <v>3285140</v>
      </c>
      <c r="D62" s="3">
        <v>1538.36</v>
      </c>
      <c r="E62" s="3">
        <v>379.39</v>
      </c>
      <c r="F62" s="13">
        <v>195.63</v>
      </c>
      <c r="G62" s="3">
        <v>46.62</v>
      </c>
      <c r="H62" s="3">
        <f>SUM(D62:G62)</f>
        <v>2160</v>
      </c>
    </row>
    <row r="63" spans="1:8">
      <c r="A63" s="1">
        <v>59</v>
      </c>
      <c r="B63" s="1" t="s">
        <v>34</v>
      </c>
      <c r="C63" s="1">
        <v>278757591</v>
      </c>
      <c r="D63" s="3">
        <v>240</v>
      </c>
      <c r="E63" s="3">
        <v>0</v>
      </c>
      <c r="F63" s="3">
        <v>0</v>
      </c>
      <c r="G63" s="3">
        <v>0</v>
      </c>
      <c r="H63" s="3">
        <f t="shared" ref="H49:H90" si="1">SUM(D63:G63)</f>
        <v>240</v>
      </c>
    </row>
    <row r="64" spans="1:8">
      <c r="A64" s="1">
        <v>60</v>
      </c>
      <c r="B64" s="1" t="s">
        <v>33</v>
      </c>
      <c r="C64" s="1">
        <v>4250360</v>
      </c>
      <c r="D64" s="3">
        <f>6300.99+720</f>
        <v>7020.99</v>
      </c>
      <c r="E64" s="3">
        <v>1015.64</v>
      </c>
      <c r="F64" s="13">
        <v>623.67999999999995</v>
      </c>
      <c r="G64" s="3">
        <v>399.69</v>
      </c>
      <c r="H64" s="3">
        <f>SUM(D64:G64)</f>
        <v>9060</v>
      </c>
    </row>
    <row r="65" spans="1:8">
      <c r="A65" s="1">
        <v>61</v>
      </c>
      <c r="B65" s="1" t="s">
        <v>32</v>
      </c>
      <c r="C65" s="1">
        <v>32245084</v>
      </c>
      <c r="D65" s="3">
        <f>70055.55+480</f>
        <v>70535.55</v>
      </c>
      <c r="E65" s="3">
        <v>17189.849999999999</v>
      </c>
      <c r="F65" s="13">
        <v>6705.17</v>
      </c>
      <c r="G65" s="3">
        <v>7390.63</v>
      </c>
      <c r="H65" s="3">
        <f>SUM(D65:G65)</f>
        <v>101821.2</v>
      </c>
    </row>
    <row r="66" spans="1:8">
      <c r="A66" s="1">
        <v>62</v>
      </c>
      <c r="B66" s="1" t="s">
        <v>31</v>
      </c>
      <c r="C66" s="1">
        <v>1817259</v>
      </c>
      <c r="D66" s="3">
        <v>360</v>
      </c>
      <c r="E66" s="3">
        <v>89.44</v>
      </c>
      <c r="F66" s="13">
        <v>103.94</v>
      </c>
      <c r="G66" s="3">
        <v>46.62</v>
      </c>
      <c r="H66" s="3">
        <f>SUM(D66:G66)</f>
        <v>600</v>
      </c>
    </row>
    <row r="67" spans="1:8">
      <c r="A67" s="1">
        <v>63</v>
      </c>
      <c r="B67" s="1" t="s">
        <v>30</v>
      </c>
      <c r="C67" s="1">
        <v>1808005</v>
      </c>
      <c r="D67" s="3">
        <f>72895.21+960</f>
        <v>73855.210000000006</v>
      </c>
      <c r="E67" s="3">
        <v>15683.22</v>
      </c>
      <c r="F67" s="13">
        <v>7002.21</v>
      </c>
      <c r="G67" s="3">
        <v>5450.96</v>
      </c>
      <c r="H67" s="3">
        <f>SUM(D67:G67)</f>
        <v>101991.60000000002</v>
      </c>
    </row>
    <row r="68" spans="1:8">
      <c r="A68" s="1">
        <v>64</v>
      </c>
      <c r="B68" s="1" t="s">
        <v>29</v>
      </c>
      <c r="C68" s="1">
        <v>1818319</v>
      </c>
      <c r="D68" s="3">
        <v>2695.09</v>
      </c>
      <c r="E68" s="3">
        <v>363.79</v>
      </c>
      <c r="F68" s="13">
        <v>281.27</v>
      </c>
      <c r="G68" s="3">
        <v>199.85</v>
      </c>
      <c r="H68" s="3">
        <f>SUM(D68:G68)</f>
        <v>3540</v>
      </c>
    </row>
    <row r="69" spans="1:8">
      <c r="A69" s="1">
        <v>65</v>
      </c>
      <c r="B69" s="1" t="s">
        <v>28</v>
      </c>
      <c r="C69" s="1">
        <v>2802337</v>
      </c>
      <c r="D69" s="3">
        <v>2602.8000000000002</v>
      </c>
      <c r="E69" s="3">
        <v>778.88</v>
      </c>
      <c r="F69" s="13">
        <v>61.12</v>
      </c>
      <c r="G69" s="3">
        <v>120</v>
      </c>
      <c r="H69" s="3">
        <f>SUM(D69:G69)</f>
        <v>3562.8</v>
      </c>
    </row>
    <row r="70" spans="1:8">
      <c r="A70" s="1">
        <v>66</v>
      </c>
      <c r="B70" s="1" t="s">
        <v>27</v>
      </c>
      <c r="C70" s="1">
        <v>33794420</v>
      </c>
      <c r="D70" s="3">
        <v>458.36</v>
      </c>
      <c r="E70" s="3">
        <v>21.64</v>
      </c>
      <c r="F70" s="13">
        <v>73.38</v>
      </c>
      <c r="G70" s="3">
        <v>46.62</v>
      </c>
      <c r="H70" s="3">
        <f>SUM(D70:G70)</f>
        <v>600</v>
      </c>
    </row>
    <row r="71" spans="1:8">
      <c r="A71" s="1">
        <v>67</v>
      </c>
      <c r="B71" s="1" t="s">
        <v>26</v>
      </c>
      <c r="C71" s="1">
        <v>24023630</v>
      </c>
      <c r="D71" s="3">
        <v>10888.54</v>
      </c>
      <c r="E71" s="3">
        <v>3203.6</v>
      </c>
      <c r="F71" s="13">
        <v>868.17</v>
      </c>
      <c r="G71" s="3">
        <v>779.69</v>
      </c>
      <c r="H71" s="3">
        <f>SUM(D71:G71)</f>
        <v>15740.000000000002</v>
      </c>
    </row>
    <row r="72" spans="1:8">
      <c r="A72" s="1">
        <v>68</v>
      </c>
      <c r="B72" s="1" t="s">
        <v>25</v>
      </c>
      <c r="C72" s="1">
        <v>11350443</v>
      </c>
      <c r="D72" s="3">
        <f>6160.39+480</f>
        <v>6640.39</v>
      </c>
      <c r="E72" s="3">
        <v>984.08</v>
      </c>
      <c r="F72" s="13">
        <v>1021.16</v>
      </c>
      <c r="G72" s="3">
        <v>572.77</v>
      </c>
      <c r="H72" s="3">
        <f>SUM(D72:G72)</f>
        <v>9218.4000000000015</v>
      </c>
    </row>
    <row r="73" spans="1:8">
      <c r="A73" s="1">
        <v>69</v>
      </c>
      <c r="B73" s="1" t="s">
        <v>24</v>
      </c>
      <c r="C73" s="1">
        <v>14537781</v>
      </c>
      <c r="D73" s="3">
        <f>7694.29+240</f>
        <v>7934.29</v>
      </c>
      <c r="E73" s="3">
        <v>1770.98</v>
      </c>
      <c r="F73" s="13">
        <v>580.85</v>
      </c>
      <c r="G73" s="3">
        <v>853.08</v>
      </c>
      <c r="H73" s="3">
        <f>SUM(D73:G73)</f>
        <v>11139.2</v>
      </c>
    </row>
    <row r="74" spans="1:8">
      <c r="A74" s="1">
        <v>70</v>
      </c>
      <c r="B74" s="1" t="s">
        <v>23</v>
      </c>
      <c r="C74" s="1">
        <v>2505000</v>
      </c>
      <c r="D74" s="3">
        <f>7408.54+240</f>
        <v>7648.54</v>
      </c>
      <c r="E74" s="3">
        <v>1469.21</v>
      </c>
      <c r="F74" s="13">
        <v>562.55999999999995</v>
      </c>
      <c r="G74" s="3">
        <v>779.69</v>
      </c>
      <c r="H74" s="3">
        <f>SUM(D74:G74)</f>
        <v>10460</v>
      </c>
    </row>
    <row r="75" spans="1:8">
      <c r="A75" s="1">
        <v>71</v>
      </c>
      <c r="B75" s="1" t="s">
        <v>22</v>
      </c>
      <c r="C75" s="1">
        <v>1845631</v>
      </c>
      <c r="D75" s="3">
        <v>14824.47</v>
      </c>
      <c r="E75" s="3">
        <v>3223.1</v>
      </c>
      <c r="F75" s="13">
        <v>1124.92</v>
      </c>
      <c r="G75" s="3">
        <v>626.30999999999995</v>
      </c>
      <c r="H75" s="3">
        <f>SUM(D75:G75)</f>
        <v>19798.8</v>
      </c>
    </row>
    <row r="76" spans="1:8">
      <c r="A76" s="1">
        <v>72</v>
      </c>
      <c r="B76" s="1" t="s">
        <v>21</v>
      </c>
      <c r="C76" s="1">
        <v>28435056</v>
      </c>
      <c r="D76" s="3">
        <v>1688.31</v>
      </c>
      <c r="E76" s="3">
        <v>861.28</v>
      </c>
      <c r="F76" s="13">
        <v>226.19</v>
      </c>
      <c r="G76" s="3">
        <v>323.82</v>
      </c>
      <c r="H76" s="3">
        <f>SUM(D76:G76)</f>
        <v>3099.6000000000004</v>
      </c>
    </row>
    <row r="77" spans="1:8">
      <c r="A77" s="1">
        <v>73</v>
      </c>
      <c r="B77" s="1" t="s">
        <v>20</v>
      </c>
      <c r="C77" s="1">
        <v>3596251</v>
      </c>
      <c r="D77" s="3">
        <f>411305.72+14040</f>
        <v>425345.72</v>
      </c>
      <c r="E77" s="3">
        <v>98191.25</v>
      </c>
      <c r="F77" s="13">
        <f>1440+33750.21</f>
        <v>35190.21</v>
      </c>
      <c r="G77" s="3">
        <v>33073.94</v>
      </c>
      <c r="H77" s="3">
        <f>SUM(D77:G77)</f>
        <v>591801.11999999988</v>
      </c>
    </row>
    <row r="78" spans="1:8">
      <c r="A78" s="1">
        <v>74</v>
      </c>
      <c r="B78" s="1" t="s">
        <v>19</v>
      </c>
      <c r="C78" s="1">
        <v>18826413</v>
      </c>
      <c r="D78" s="3">
        <v>316.73</v>
      </c>
      <c r="E78" s="3">
        <v>43.27</v>
      </c>
      <c r="F78" s="13">
        <v>73.38</v>
      </c>
      <c r="G78" s="3">
        <v>46.62</v>
      </c>
      <c r="H78" s="3">
        <f>SUM(D78:G78)</f>
        <v>480</v>
      </c>
    </row>
    <row r="79" spans="1:8">
      <c r="A79" s="1">
        <v>75</v>
      </c>
      <c r="B79" s="1" t="s">
        <v>18</v>
      </c>
      <c r="C79" s="1">
        <v>36311172</v>
      </c>
      <c r="D79" s="3">
        <v>1298.3599999999999</v>
      </c>
      <c r="E79" s="3">
        <v>680.52</v>
      </c>
      <c r="F79" s="13">
        <v>61.12</v>
      </c>
      <c r="G79" s="3">
        <v>0</v>
      </c>
      <c r="H79" s="3">
        <f t="shared" si="1"/>
        <v>2039.9999999999998</v>
      </c>
    </row>
    <row r="80" spans="1:8">
      <c r="A80" s="1">
        <v>76</v>
      </c>
      <c r="B80" s="1" t="s">
        <v>110</v>
      </c>
      <c r="C80" s="1">
        <v>35123910</v>
      </c>
      <c r="D80" s="3">
        <v>0</v>
      </c>
      <c r="E80" s="3">
        <v>120</v>
      </c>
      <c r="F80" s="3">
        <v>0</v>
      </c>
      <c r="G80" s="3">
        <v>120</v>
      </c>
      <c r="H80" s="3">
        <f>SUM(D80:G80)</f>
        <v>240</v>
      </c>
    </row>
    <row r="81" spans="1:8">
      <c r="A81" s="1">
        <v>77</v>
      </c>
      <c r="B81" s="1" t="s">
        <v>17</v>
      </c>
      <c r="C81" s="1">
        <v>6687486</v>
      </c>
      <c r="D81" s="3">
        <v>16540.349999999999</v>
      </c>
      <c r="E81" s="3">
        <v>4459.6499999999996</v>
      </c>
      <c r="F81" s="3">
        <v>0</v>
      </c>
      <c r="G81" s="3">
        <v>1952.77</v>
      </c>
      <c r="H81" s="3">
        <f>SUM(D81:G81)</f>
        <v>22952.77</v>
      </c>
    </row>
    <row r="82" spans="1:8">
      <c r="A82" s="1">
        <v>78</v>
      </c>
      <c r="B82" s="1" t="s">
        <v>16</v>
      </c>
      <c r="C82" s="1">
        <v>2800620</v>
      </c>
      <c r="D82" s="3">
        <v>14560.36</v>
      </c>
      <c r="E82" s="3">
        <v>2834.01</v>
      </c>
      <c r="F82" s="13">
        <v>966.09</v>
      </c>
      <c r="G82" s="3">
        <v>2579.54</v>
      </c>
      <c r="H82" s="3">
        <f>SUM(D82:G82)</f>
        <v>20940.000000000004</v>
      </c>
    </row>
    <row r="83" spans="1:8">
      <c r="A83" s="1">
        <v>79</v>
      </c>
      <c r="B83" s="1" t="s">
        <v>15</v>
      </c>
      <c r="C83" s="1">
        <v>32561591</v>
      </c>
      <c r="D83" s="3">
        <v>3491.81</v>
      </c>
      <c r="E83" s="3">
        <v>945.94</v>
      </c>
      <c r="F83" s="13">
        <v>269.02</v>
      </c>
      <c r="G83" s="3">
        <v>333.23</v>
      </c>
      <c r="H83" s="3">
        <f>SUM(D83:G83)</f>
        <v>5040</v>
      </c>
    </row>
    <row r="84" spans="1:8">
      <c r="A84" s="1">
        <v>80</v>
      </c>
      <c r="B84" s="1" t="s">
        <v>14</v>
      </c>
      <c r="C84" s="1">
        <v>32377182</v>
      </c>
      <c r="D84" s="3">
        <v>4190.18</v>
      </c>
      <c r="E84" s="3">
        <v>638.13</v>
      </c>
      <c r="F84" s="13">
        <v>91.69</v>
      </c>
      <c r="G84" s="3">
        <v>0</v>
      </c>
      <c r="H84" s="3">
        <f t="shared" si="1"/>
        <v>4920</v>
      </c>
    </row>
    <row r="85" spans="1:8">
      <c r="A85" s="1">
        <v>81</v>
      </c>
      <c r="B85" s="1" t="s">
        <v>13</v>
      </c>
      <c r="C85" s="1">
        <v>1817348</v>
      </c>
      <c r="D85" s="3">
        <f>1538.36+360</f>
        <v>1898.36</v>
      </c>
      <c r="E85" s="3">
        <v>800.52</v>
      </c>
      <c r="F85" s="13">
        <f>120+61.12</f>
        <v>181.12</v>
      </c>
      <c r="G85" s="3">
        <v>240</v>
      </c>
      <c r="H85" s="3">
        <f>SUM(D85:G85)</f>
        <v>3120</v>
      </c>
    </row>
    <row r="86" spans="1:8">
      <c r="A86" s="1">
        <v>82</v>
      </c>
      <c r="B86" s="1" t="s">
        <v>12</v>
      </c>
      <c r="C86" s="1">
        <v>10662447</v>
      </c>
      <c r="D86" s="3">
        <v>3055.09</v>
      </c>
      <c r="E86" s="3">
        <v>1022.66</v>
      </c>
      <c r="F86" s="13">
        <v>562.55999999999995</v>
      </c>
      <c r="G86" s="3">
        <v>999.69</v>
      </c>
      <c r="H86" s="3">
        <f>SUM(D86:G86)</f>
        <v>5640</v>
      </c>
    </row>
    <row r="87" spans="1:8">
      <c r="A87" s="1">
        <v>83</v>
      </c>
      <c r="B87" s="1" t="s">
        <v>11</v>
      </c>
      <c r="C87" s="1">
        <v>22389180</v>
      </c>
      <c r="D87" s="3">
        <v>1440</v>
      </c>
      <c r="E87" s="3">
        <v>329.44</v>
      </c>
      <c r="F87" s="13">
        <v>30.56</v>
      </c>
      <c r="G87" s="3">
        <v>360</v>
      </c>
      <c r="H87" s="3">
        <f>SUM(D87:G87)</f>
        <v>2160</v>
      </c>
    </row>
    <row r="88" spans="1:8">
      <c r="A88" s="1">
        <v>84</v>
      </c>
      <c r="B88" s="1" t="s">
        <v>10</v>
      </c>
      <c r="C88" s="1">
        <v>1853162</v>
      </c>
      <c r="D88" s="3">
        <v>1036.73</v>
      </c>
      <c r="E88" s="3">
        <v>401.02</v>
      </c>
      <c r="F88" s="13">
        <v>269.02</v>
      </c>
      <c r="G88" s="3">
        <v>213.23</v>
      </c>
      <c r="H88" s="3">
        <f>SUM(D88:G88)</f>
        <v>1920</v>
      </c>
    </row>
    <row r="89" spans="1:8">
      <c r="A89" s="1">
        <v>85</v>
      </c>
      <c r="B89" s="1" t="s">
        <v>9</v>
      </c>
      <c r="C89" s="1">
        <v>10110477</v>
      </c>
      <c r="D89" s="3">
        <f>206255.76+7800</f>
        <v>214055.76</v>
      </c>
      <c r="E89" s="3">
        <v>49612.480000000003</v>
      </c>
      <c r="F89" s="13">
        <f>840+20525.71</f>
        <v>21365.71</v>
      </c>
      <c r="G89" s="3">
        <v>34068.85</v>
      </c>
      <c r="H89" s="3">
        <f>SUM(D89:G89)</f>
        <v>319102.8</v>
      </c>
    </row>
    <row r="90" spans="1:8">
      <c r="A90" s="1">
        <v>86</v>
      </c>
      <c r="B90" s="1" t="s">
        <v>8</v>
      </c>
      <c r="C90" s="1">
        <v>30789144</v>
      </c>
      <c r="D90" s="3">
        <v>1200</v>
      </c>
      <c r="E90" s="3">
        <v>388.31</v>
      </c>
      <c r="F90" s="13">
        <v>165.07</v>
      </c>
      <c r="G90" s="3">
        <v>286.62</v>
      </c>
      <c r="H90" s="3">
        <f>SUM(D90:G90)</f>
        <v>2040</v>
      </c>
    </row>
    <row r="94" spans="1:8">
      <c r="B94" t="s">
        <v>99</v>
      </c>
    </row>
    <row r="97" spans="1:10" s="6" customFormat="1" ht="30">
      <c r="A97" s="4" t="s">
        <v>0</v>
      </c>
      <c r="B97" s="4" t="s">
        <v>1</v>
      </c>
      <c r="C97" s="4" t="s">
        <v>2</v>
      </c>
      <c r="D97" s="7" t="s">
        <v>3</v>
      </c>
      <c r="E97" s="5" t="s">
        <v>4</v>
      </c>
      <c r="F97" s="5" t="s">
        <v>5</v>
      </c>
      <c r="G97" s="5" t="s">
        <v>6</v>
      </c>
      <c r="H97" s="7" t="s">
        <v>7</v>
      </c>
      <c r="J97" s="10"/>
    </row>
    <row r="98" spans="1:10">
      <c r="A98" s="1">
        <v>1</v>
      </c>
      <c r="B98" s="1" t="s">
        <v>98</v>
      </c>
      <c r="C98" s="1">
        <v>4663448</v>
      </c>
      <c r="D98" s="3">
        <v>59608.480000000003</v>
      </c>
      <c r="E98" s="3">
        <v>15761.52</v>
      </c>
      <c r="F98" s="3">
        <v>3590</v>
      </c>
      <c r="G98" s="3">
        <v>17780</v>
      </c>
      <c r="H98" s="3">
        <f>SUM(D98:G98)</f>
        <v>96740</v>
      </c>
    </row>
    <row r="102" spans="1:10">
      <c r="B102" t="s">
        <v>100</v>
      </c>
    </row>
    <row r="106" spans="1:10" s="9" customFormat="1" ht="30">
      <c r="A106" s="8" t="s">
        <v>0</v>
      </c>
      <c r="B106" s="8" t="s">
        <v>1</v>
      </c>
      <c r="C106" s="8" t="s">
        <v>2</v>
      </c>
      <c r="D106" s="7" t="s">
        <v>3</v>
      </c>
      <c r="E106" s="7" t="s">
        <v>4</v>
      </c>
      <c r="F106" s="7" t="s">
        <v>5</v>
      </c>
      <c r="G106" s="7" t="s">
        <v>6</v>
      </c>
      <c r="H106" s="7" t="s">
        <v>7</v>
      </c>
      <c r="J106" s="11"/>
    </row>
    <row r="107" spans="1:10">
      <c r="A107" s="1">
        <v>1</v>
      </c>
      <c r="B107" s="1" t="s">
        <v>90</v>
      </c>
      <c r="C107" s="1">
        <v>4483447</v>
      </c>
      <c r="D107" s="3">
        <v>51473.96</v>
      </c>
      <c r="E107" s="3">
        <v>29736.04</v>
      </c>
      <c r="F107" s="3">
        <v>4620</v>
      </c>
      <c r="G107" s="3">
        <v>17920</v>
      </c>
      <c r="H107" s="3">
        <f>SUM(D107:G107)</f>
        <v>103750</v>
      </c>
      <c r="J107" s="12"/>
    </row>
    <row r="111" spans="1:10">
      <c r="B111" t="s">
        <v>101</v>
      </c>
    </row>
    <row r="115" spans="1:11" s="6" customFormat="1" ht="30">
      <c r="A115" s="4" t="s">
        <v>0</v>
      </c>
      <c r="B115" s="4" t="s">
        <v>1</v>
      </c>
      <c r="C115" s="4" t="s">
        <v>2</v>
      </c>
      <c r="D115" s="7" t="s">
        <v>3</v>
      </c>
      <c r="E115" s="5" t="s">
        <v>4</v>
      </c>
      <c r="F115" s="5" t="s">
        <v>5</v>
      </c>
      <c r="G115" s="5" t="s">
        <v>6</v>
      </c>
      <c r="H115" s="7" t="s">
        <v>7</v>
      </c>
      <c r="J115" s="10"/>
    </row>
    <row r="116" spans="1:11">
      <c r="A116" s="1">
        <v>1</v>
      </c>
      <c r="B116" s="1" t="s">
        <v>96</v>
      </c>
      <c r="C116" s="1">
        <v>29290603</v>
      </c>
      <c r="D116" s="3">
        <f>658006.5+197489.62+283899.01</f>
        <v>1139395.1299999999</v>
      </c>
      <c r="E116" s="3">
        <f>144640+27162.99+37415.95</f>
        <v>209218.94</v>
      </c>
      <c r="F116" s="13">
        <f>51010.23+1898.19</f>
        <v>52908.420000000006</v>
      </c>
      <c r="G116" s="3">
        <f>13505+120185</f>
        <v>133690</v>
      </c>
      <c r="H116" s="3">
        <f>SUM(D116:G116)</f>
        <v>1535212.4899999998</v>
      </c>
    </row>
    <row r="117" spans="1:11">
      <c r="A117" s="1">
        <v>2</v>
      </c>
      <c r="B117" s="1" t="s">
        <v>98</v>
      </c>
      <c r="C117" s="1">
        <v>4663448</v>
      </c>
      <c r="D117" s="3">
        <f>1247383.83+82915.04</f>
        <v>1330298.8700000001</v>
      </c>
      <c r="E117" s="3">
        <f>216225.92+49757.14</f>
        <v>265983.06</v>
      </c>
      <c r="F117" s="13">
        <f>83559.58+6832</f>
        <v>90391.58</v>
      </c>
      <c r="G117" s="3">
        <v>0</v>
      </c>
      <c r="H117" s="3">
        <f>SUM(D117:G117)</f>
        <v>1686673.5100000002</v>
      </c>
    </row>
    <row r="118" spans="1:11">
      <c r="A118" s="1">
        <v>3</v>
      </c>
      <c r="B118" s="1" t="s">
        <v>90</v>
      </c>
      <c r="C118" s="1">
        <v>4483447</v>
      </c>
      <c r="D118" s="3">
        <v>38586</v>
      </c>
      <c r="E118" s="3">
        <v>39668</v>
      </c>
      <c r="F118" s="13">
        <v>5000</v>
      </c>
      <c r="G118" s="3">
        <v>3900</v>
      </c>
      <c r="H118" s="3">
        <f>SUM(D118:G118)</f>
        <v>87154</v>
      </c>
      <c r="J118" s="12"/>
    </row>
    <row r="122" spans="1:11">
      <c r="B122" t="s">
        <v>102</v>
      </c>
    </row>
    <row r="126" spans="1:11" s="6" customFormat="1" ht="30">
      <c r="A126" s="4" t="s">
        <v>0</v>
      </c>
      <c r="B126" s="4" t="s">
        <v>1</v>
      </c>
      <c r="C126" s="4" t="s">
        <v>2</v>
      </c>
      <c r="D126" s="7" t="s">
        <v>3</v>
      </c>
      <c r="E126" s="5" t="s">
        <v>4</v>
      </c>
      <c r="F126" s="5" t="s">
        <v>5</v>
      </c>
      <c r="G126" s="5" t="s">
        <v>6</v>
      </c>
      <c r="H126" s="7" t="s">
        <v>7</v>
      </c>
      <c r="J126" s="10"/>
    </row>
    <row r="127" spans="1:11">
      <c r="A127" s="1">
        <v>1</v>
      </c>
      <c r="B127" s="1" t="s">
        <v>94</v>
      </c>
      <c r="C127" s="1">
        <v>5189211</v>
      </c>
      <c r="D127" s="3">
        <f>3259289.83+488596.33+1669036.47+1912611.89+504348.56+549699.08+125128.75+141992.2+139079.02+477690.2+2518990+181891.5+91049.97</f>
        <v>12059403.799999999</v>
      </c>
      <c r="E127" s="3">
        <v>4056313</v>
      </c>
      <c r="F127" s="3">
        <v>1398464.16</v>
      </c>
      <c r="G127" s="3">
        <f>9903+320033.18+228630.7+117147+81072.72+149670+3888</f>
        <v>910344.6</v>
      </c>
      <c r="H127" s="3">
        <f>SUM(D127:G127)</f>
        <v>18424525.559999999</v>
      </c>
      <c r="K127" s="2"/>
    </row>
    <row r="128" spans="1:11">
      <c r="A128" s="1">
        <v>2</v>
      </c>
      <c r="B128" s="1" t="s">
        <v>93</v>
      </c>
      <c r="C128" s="1">
        <v>4663448</v>
      </c>
      <c r="D128" s="3">
        <f>107337.71+209568.49</f>
        <v>316906.2</v>
      </c>
      <c r="E128" s="3">
        <f>24537+40000</f>
        <v>64537</v>
      </c>
      <c r="F128" s="3">
        <v>6745.84</v>
      </c>
      <c r="G128" s="3">
        <v>4235.3999999999996</v>
      </c>
      <c r="H128" s="3">
        <f>SUM(D128:G128)</f>
        <v>392424.44000000006</v>
      </c>
    </row>
    <row r="132" spans="1:10">
      <c r="B132" t="s">
        <v>103</v>
      </c>
    </row>
    <row r="136" spans="1:10" s="6" customFormat="1" ht="30">
      <c r="A136" s="4" t="s">
        <v>0</v>
      </c>
      <c r="B136" s="4" t="s">
        <v>1</v>
      </c>
      <c r="C136" s="4" t="s">
        <v>2</v>
      </c>
      <c r="D136" s="7" t="s">
        <v>3</v>
      </c>
      <c r="E136" s="5" t="s">
        <v>4</v>
      </c>
      <c r="F136" s="5" t="s">
        <v>5</v>
      </c>
      <c r="G136" s="5" t="s">
        <v>6</v>
      </c>
      <c r="H136" s="7" t="s">
        <v>7</v>
      </c>
      <c r="I136"/>
      <c r="J136" s="2"/>
    </row>
    <row r="137" spans="1:10">
      <c r="A137" s="1">
        <v>1</v>
      </c>
      <c r="B137" s="1" t="s">
        <v>97</v>
      </c>
      <c r="C137" s="1">
        <v>4548538</v>
      </c>
      <c r="D137" s="3">
        <v>142103.5</v>
      </c>
      <c r="E137" s="3">
        <v>26916.5</v>
      </c>
      <c r="F137" s="3">
        <v>7820</v>
      </c>
      <c r="G137" s="3">
        <v>0</v>
      </c>
      <c r="H137" s="3">
        <f>SUM(D137:G137)</f>
        <v>176840</v>
      </c>
    </row>
    <row r="141" spans="1:10">
      <c r="B141" t="s">
        <v>104</v>
      </c>
    </row>
    <row r="145" spans="1:10" s="6" customFormat="1" ht="30">
      <c r="A145" s="4" t="s">
        <v>0</v>
      </c>
      <c r="B145" s="4" t="s">
        <v>1</v>
      </c>
      <c r="C145" s="4" t="s">
        <v>2</v>
      </c>
      <c r="D145" s="7" t="s">
        <v>3</v>
      </c>
      <c r="E145" s="5" t="s">
        <v>4</v>
      </c>
      <c r="F145" s="5" t="s">
        <v>5</v>
      </c>
      <c r="G145" s="5" t="s">
        <v>6</v>
      </c>
      <c r="H145" s="7" t="s">
        <v>7</v>
      </c>
      <c r="J145" s="10"/>
    </row>
    <row r="146" spans="1:10">
      <c r="A146" s="1">
        <v>1</v>
      </c>
      <c r="B146" s="1" t="s">
        <v>91</v>
      </c>
      <c r="C146" s="1">
        <v>17802939</v>
      </c>
      <c r="D146" s="3">
        <f>16197938+320</f>
        <v>16198258</v>
      </c>
      <c r="E146" s="3">
        <v>3001580</v>
      </c>
      <c r="F146" s="3">
        <f>1379489</f>
        <v>1379489</v>
      </c>
      <c r="G146" s="3">
        <v>0</v>
      </c>
      <c r="H146" s="3">
        <f>SUM(D146:G146)</f>
        <v>20579327</v>
      </c>
    </row>
    <row r="147" spans="1:10">
      <c r="A147" s="1">
        <v>2</v>
      </c>
      <c r="B147" s="1" t="s">
        <v>92</v>
      </c>
      <c r="C147" s="1">
        <v>27934376</v>
      </c>
      <c r="D147" s="3">
        <f>5330500+22400</f>
        <v>5352900</v>
      </c>
      <c r="E147" s="3">
        <v>1151380</v>
      </c>
      <c r="F147" s="3">
        <f>668460</f>
        <v>668460</v>
      </c>
      <c r="G147" s="3">
        <v>0</v>
      </c>
      <c r="H147" s="3">
        <f>SUM(D147:G147)</f>
        <v>7172740</v>
      </c>
    </row>
    <row r="148" spans="1:10">
      <c r="A148" s="1">
        <v>3</v>
      </c>
      <c r="B148" s="1" t="s">
        <v>90</v>
      </c>
      <c r="C148" s="1">
        <v>4663448</v>
      </c>
      <c r="D148" s="3">
        <v>1829494</v>
      </c>
      <c r="E148" s="3">
        <v>625108</v>
      </c>
      <c r="F148" s="3">
        <f>412781+5084</f>
        <v>417865</v>
      </c>
      <c r="G148" s="3">
        <v>0</v>
      </c>
      <c r="H148" s="3">
        <f>SUM(D148:G148)</f>
        <v>2872467</v>
      </c>
    </row>
    <row r="152" spans="1:10">
      <c r="B152" t="s">
        <v>105</v>
      </c>
    </row>
    <row r="156" spans="1:10" s="6" customFormat="1" ht="30">
      <c r="A156" s="4" t="s">
        <v>0</v>
      </c>
      <c r="B156" s="4" t="s">
        <v>1</v>
      </c>
      <c r="C156" s="4" t="s">
        <v>2</v>
      </c>
      <c r="D156" s="7" t="s">
        <v>3</v>
      </c>
      <c r="E156" s="5" t="s">
        <v>4</v>
      </c>
      <c r="F156" s="5" t="s">
        <v>5</v>
      </c>
      <c r="G156" s="5" t="s">
        <v>6</v>
      </c>
      <c r="H156" s="7" t="s">
        <v>7</v>
      </c>
      <c r="J156" s="10"/>
    </row>
    <row r="157" spans="1:10">
      <c r="A157" s="1">
        <v>1</v>
      </c>
      <c r="B157" s="1" t="s">
        <v>90</v>
      </c>
      <c r="C157" s="1">
        <v>4483447</v>
      </c>
      <c r="D157" s="3">
        <f>752487.5+94012.5</f>
        <v>846500</v>
      </c>
      <c r="E157" s="3">
        <f>18654.8+21675.2</f>
        <v>40330</v>
      </c>
      <c r="F157" s="3">
        <v>5010</v>
      </c>
      <c r="G157" s="3">
        <f>5.2+2064.8</f>
        <v>2070</v>
      </c>
      <c r="H157" s="3">
        <f>SUM(D157:G157)</f>
        <v>893910</v>
      </c>
      <c r="J157" s="12"/>
    </row>
    <row r="161" spans="1:11">
      <c r="B161" t="s">
        <v>106</v>
      </c>
    </row>
    <row r="165" spans="1:11" s="6" customFormat="1" ht="30">
      <c r="A165" s="4" t="s">
        <v>0</v>
      </c>
      <c r="B165" s="4" t="s">
        <v>1</v>
      </c>
      <c r="C165" s="4" t="s">
        <v>2</v>
      </c>
      <c r="D165" s="7" t="s">
        <v>3</v>
      </c>
      <c r="E165" s="5" t="s">
        <v>4</v>
      </c>
      <c r="F165" s="5" t="s">
        <v>5</v>
      </c>
      <c r="G165" s="5" t="s">
        <v>6</v>
      </c>
      <c r="H165" s="7" t="s">
        <v>7</v>
      </c>
      <c r="J165" s="10"/>
    </row>
    <row r="166" spans="1:11">
      <c r="A166" s="1">
        <v>1</v>
      </c>
      <c r="B166" s="1" t="s">
        <v>94</v>
      </c>
      <c r="C166" s="1">
        <v>5189211</v>
      </c>
      <c r="D166" s="3">
        <f>252680.16+69542.72</f>
        <v>322222.88</v>
      </c>
      <c r="E166" s="3">
        <v>16110.74</v>
      </c>
      <c r="F166" s="3">
        <f>1623.16+10562.18</f>
        <v>12185.34</v>
      </c>
      <c r="G166" s="3">
        <f>31962.25+3884</f>
        <v>35846.25</v>
      </c>
      <c r="H166" s="3">
        <f>SUM(D166:G166)</f>
        <v>386365.21</v>
      </c>
      <c r="J166" s="14"/>
      <c r="K166" s="2"/>
    </row>
    <row r="167" spans="1:11">
      <c r="A167" s="1">
        <v>2</v>
      </c>
      <c r="B167" s="1" t="s">
        <v>95</v>
      </c>
      <c r="C167" s="1">
        <v>4663448</v>
      </c>
      <c r="D167" s="3">
        <f>42542.22+41445+101304+13815.9</f>
        <v>199107.12</v>
      </c>
      <c r="E167" s="3">
        <v>279529.26</v>
      </c>
      <c r="F167" s="3">
        <f>16168.41+9086.25</f>
        <v>25254.66</v>
      </c>
      <c r="G167" s="3">
        <v>15383.75</v>
      </c>
      <c r="H167" s="3">
        <f>SUM(D167:G167)</f>
        <v>519274.79</v>
      </c>
      <c r="K167" s="2"/>
    </row>
    <row r="169" spans="1:11">
      <c r="J169" s="12"/>
    </row>
    <row r="171" spans="1:11">
      <c r="B171" t="s">
        <v>107</v>
      </c>
    </row>
    <row r="175" spans="1:11" s="6" customFormat="1" ht="30">
      <c r="A175" s="4" t="s">
        <v>0</v>
      </c>
      <c r="B175" s="4" t="s">
        <v>1</v>
      </c>
      <c r="C175" s="4" t="s">
        <v>2</v>
      </c>
      <c r="D175" s="7" t="s">
        <v>3</v>
      </c>
      <c r="E175" s="5" t="s">
        <v>4</v>
      </c>
      <c r="F175" s="5" t="s">
        <v>5</v>
      </c>
      <c r="G175" s="5" t="s">
        <v>6</v>
      </c>
      <c r="H175" s="7" t="s">
        <v>7</v>
      </c>
      <c r="J175" s="10"/>
    </row>
    <row r="176" spans="1:11">
      <c r="A176" s="1">
        <v>1</v>
      </c>
      <c r="B176" s="1" t="s">
        <v>93</v>
      </c>
      <c r="C176" s="1">
        <v>4663448</v>
      </c>
      <c r="D176" s="3">
        <v>25751.25</v>
      </c>
      <c r="E176" s="3">
        <v>2948.75</v>
      </c>
      <c r="F176" s="3">
        <v>680</v>
      </c>
      <c r="G176" s="3">
        <v>271.25</v>
      </c>
      <c r="H176" s="3">
        <f>SUM(D176:G176)</f>
        <v>29651.25</v>
      </c>
    </row>
    <row r="180" spans="1:10">
      <c r="B180" t="s">
        <v>108</v>
      </c>
    </row>
    <row r="184" spans="1:10" s="6" customFormat="1" ht="30">
      <c r="A184" s="4" t="s">
        <v>0</v>
      </c>
      <c r="B184" s="4" t="s">
        <v>1</v>
      </c>
      <c r="C184" s="4" t="s">
        <v>2</v>
      </c>
      <c r="D184" s="7" t="s">
        <v>3</v>
      </c>
      <c r="E184" s="5" t="s">
        <v>4</v>
      </c>
      <c r="F184" s="5" t="s">
        <v>5</v>
      </c>
      <c r="G184" s="5" t="s">
        <v>6</v>
      </c>
      <c r="H184" s="7" t="s">
        <v>7</v>
      </c>
      <c r="J184" s="10"/>
    </row>
    <row r="185" spans="1:10">
      <c r="A185" s="1">
        <v>1</v>
      </c>
      <c r="B185" s="1" t="s">
        <v>93</v>
      </c>
      <c r="C185" s="1">
        <v>4663448</v>
      </c>
      <c r="D185" s="3">
        <v>228900</v>
      </c>
      <c r="E185" s="3">
        <v>0</v>
      </c>
      <c r="F185" s="3">
        <v>0</v>
      </c>
      <c r="G185" s="3">
        <v>0</v>
      </c>
      <c r="H185" s="3">
        <f>SUM(D185:G185)</f>
        <v>228900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diabet 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2024-02-08T07:15:58Z</dcterms:modified>
</cp:coreProperties>
</file>